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5220" windowHeight="18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<sst xmlns="http://schemas.openxmlformats.org/spreadsheetml/2006/main" count="165" uniqueCount="92">
  <si>
    <t>カイ二乗値homog は，対数見込み比の均等性の検定を行う検定に使う。</t>
  </si>
  <si>
    <t>対数見込み比の有意性の検定には，カイ二乗値assoc を使う。</t>
  </si>
  <si>
    <t>平均見込み比を計算する。o_bar = exp(L_bar)</t>
  </si>
  <si>
    <t>o_bar</t>
  </si>
  <si>
    <t>SE{o_bar}</t>
  </si>
  <si>
    <t>その標準誤差を計算する（近似値）。o_bar*SE{L_bar}</t>
  </si>
  <si>
    <t>Mantel-Haenszel の方法</t>
  </si>
  <si>
    <t>temp1</t>
  </si>
  <si>
    <t>temp2</t>
  </si>
  <si>
    <t>ni1*ni2/ni.</t>
  </si>
  <si>
    <t>pi1(1-pi2)</t>
  </si>
  <si>
    <t>pi2(1-pi1)</t>
  </si>
  <si>
    <t>(1)</t>
  </si>
  <si>
    <t>(2)</t>
  </si>
  <si>
    <t>(3)</t>
  </si>
  <si>
    <t>(1)*(2)</t>
  </si>
  <si>
    <t>(2)*(3)</t>
  </si>
  <si>
    <t>ni1*ni2/ni.,pi1(1-pi2),pi2(1-pi1)を計算する</t>
  </si>
  <si>
    <t>temp1, temp2 を計算する。</t>
  </si>
  <si>
    <t>Σtemp1,Σtemp2 を計算する。</t>
  </si>
  <si>
    <t>o_hat</t>
  </si>
  <si>
    <t>見込み比の平均的要約値 o_hat を計算する。o_hat = Σtemp1/Σtemp2</t>
  </si>
  <si>
    <t>計算例の解釈は，「各研究において，標準差は一様でないとはいえず，また，全体としての標準差は有意なものではない。つまり，割合に差は認められない。」</t>
  </si>
  <si>
    <t>Cochran の方法</t>
  </si>
  <si>
    <t>対数見込み比の併合</t>
  </si>
  <si>
    <t>oi</t>
  </si>
  <si>
    <t>Li</t>
  </si>
  <si>
    <t>wi*Li</t>
  </si>
  <si>
    <t>wi*Li^2=χi^2</t>
  </si>
  <si>
    <t>L_bar</t>
  </si>
  <si>
    <t>SE{L_bar}</t>
  </si>
  <si>
    <t>注：元のデータがわかっている場合には，各群における陽性数を入力するべき。</t>
  </si>
  <si>
    <t>見込み比を計算する。oi = pi1*(1-pi2)/pi2/(1-pi1)</t>
  </si>
  <si>
    <t>近似的な標準誤差 SE{Li}^2 =1/wi の wi を計算する。wi = 1/(1/ni1/pi1/(1-pi1)+1/(ni2/pi2/(1-pi2))</t>
  </si>
  <si>
    <t>wi*Li, wi*Li^2 を計算し，それぞれの合計を求める。</t>
  </si>
  <si>
    <t>カイ二乗値total はΣwi*Li^2</t>
  </si>
  <si>
    <t>カイ二乗値homog は カイ二乗値total-(Σwi*Li)^2/Σwi</t>
  </si>
  <si>
    <t>カイ二乗値assoc は (L_bar/SE{L_bar})^2</t>
  </si>
  <si>
    <t>自然対数をとり，対数見込み比を計算する。Li=ln(oi)</t>
  </si>
  <si>
    <t>全体的な対数見込み比の推定値 L_bar を計算する。L_bar = Σwi*Li/Σwi</t>
  </si>
  <si>
    <t>その標準誤差 SE{L_bar} を計算する。SE{L_bar} = 1/sqrt(Σwi)</t>
  </si>
  <si>
    <t>その標準誤差 SE{d_bar} を計算する。SE{d_bar} = 1/sqrt(Σwi)</t>
  </si>
  <si>
    <t>カイ二乗値total はΣwi*di^2</t>
  </si>
  <si>
    <t>カイ二乗値assoc は (d_bar/SE{d_bar})^2</t>
  </si>
  <si>
    <t>カイ二乗値homog は カイ二乗値total からカイ二乗値assoc を引いたもの</t>
  </si>
  <si>
    <t>カイ二乗値assoc の自由度は 1</t>
  </si>
  <si>
    <t>カイ二乗値homog の自由度は，カイ二乗値total の自由度から 1 を引いたもの</t>
  </si>
  <si>
    <t>それぞれの P 値は，chidist(カイ二乗値，自由度により計算できる。</t>
  </si>
  <si>
    <t>重みと標準差の二乗の積を計算する。wi*di^2 これは，各研究における連続性の補正をしないカイ二乗統計量である。</t>
  </si>
  <si>
    <t>wi*di^2=χi^2</t>
  </si>
  <si>
    <t>カイ二乗値homog は，標準差の均等性の検定を行う検定に使う。</t>
  </si>
  <si>
    <t>標準差の有意性の検定には，カイ二乗値assoc を使う。</t>
  </si>
  <si>
    <t>i は，研究を表す添え字。全部で k 個の研究があるとする。i=1,2,...,k。例は，i=1,2,3 の3つの研究結果を解析するものである。</t>
  </si>
  <si>
    <t>カイ二乗値total の自由度は 研究の数 k</t>
  </si>
  <si>
    <t>合計例数 ni を計算する。ni. = ni1+ni2</t>
  </si>
  <si>
    <t>陽性数 ni1*pi1, ni2*pi2 を計算する。</t>
  </si>
  <si>
    <t>重み wi を計算する。pi_bar*qi_bar*ni1*ni2/ni.</t>
  </si>
  <si>
    <t>pi_bar</t>
  </si>
  <si>
    <t>二群を込みにした割合 pi_bar を計算する。pi_bar =(ni1*pi1+ni2*pi2)/ni.</t>
  </si>
  <si>
    <t>qi_bar を計算する。qi_bar = 1- pi_bar</t>
  </si>
  <si>
    <t>標準差(standardized difference) di を計算する。di = (pi1-pi2)/(pi_bar)/(qi_bar)</t>
  </si>
  <si>
    <t>qi_bar</t>
  </si>
  <si>
    <t>重みの合計を計算する。Σwi</t>
  </si>
  <si>
    <t>重みと標準差の積を計算する。wi*di</t>
  </si>
  <si>
    <t>その合計を計算する。Σwi*di</t>
  </si>
  <si>
    <t>その合計を計算する。Σwi*di^2</t>
  </si>
  <si>
    <t>d_bar</t>
  </si>
  <si>
    <t>SE{d_bar}</t>
  </si>
  <si>
    <t>全体的な標準差の推定値 d_bar を計算する。d_bar = Σwi*di/Σwi</t>
  </si>
  <si>
    <t>i</t>
  </si>
  <si>
    <t>ni1</t>
  </si>
  <si>
    <t>pi1</t>
  </si>
  <si>
    <t>ni2</t>
  </si>
  <si>
    <t>pi2</t>
  </si>
  <si>
    <t>pi1-pi2</t>
  </si>
  <si>
    <t>di</t>
  </si>
  <si>
    <t>ni.</t>
  </si>
  <si>
    <t>ni1*pi1</t>
  </si>
  <si>
    <t>ni2*pi2</t>
  </si>
  <si>
    <t>wi</t>
  </si>
  <si>
    <t>wi*di</t>
  </si>
  <si>
    <t>合計</t>
  </si>
  <si>
    <t>カイ二乗値total</t>
  </si>
  <si>
    <t>カイ二乗値homog</t>
  </si>
  <si>
    <t>カイ二乗値assoc</t>
  </si>
  <si>
    <t>カイ二乗値</t>
  </si>
  <si>
    <t>自由度</t>
  </si>
  <si>
    <t>P値</t>
  </si>
  <si>
    <t>入力は，ni1, pi1, ni2, pi2。ni1, ni2 は二群の例数。pi1, pi2 は各群における割合。</t>
  </si>
  <si>
    <t>注：元のデータがわかっている場合には，各群における陽性数（K,L 列にni1*pi1, ni2*pi2 として示してある）を入力するべき。</t>
  </si>
  <si>
    <t>計算は以下のように進める。</t>
  </si>
  <si>
    <t>割合の差を計算する。pi1-pi2 を計算する。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</si>
</sst>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細明朝体"/>
      <family val="0"/>
    </font>
    <font>
      <b/>
      <sz val="12"/>
      <name val="細明朝体"/>
      <family val="0"/>
    </font>
    <font>
      <i/>
      <sz val="12"/>
      <name val="細明朝体"/>
      <family val="0"/>
    </font>
    <font>
      <b/>
      <i/>
      <sz val="12"/>
      <name val="細明朝体"/>
      <family val="0"/>
    </font>
    <font>
      <sz val="6"/>
      <name val="Osaka"/>
      <family val="3"/>
    </font>
    <font>
      <sz val="24"/>
      <name val="細明朝体"/>
      <family val="0"/>
    </font>
    <font>
      <u val="single"/>
      <sz val="12"/>
      <color indexed="12"/>
      <name val="細明朝体"/>
      <family val="0"/>
    </font>
    <font>
      <u val="single"/>
      <sz val="12"/>
      <color indexed="36"/>
      <name val="細明朝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workbookViewId="0" topLeftCell="A78">
      <selection activeCell="B141" sqref="B141"/>
    </sheetView>
  </sheetViews>
  <sheetFormatPr defaultColWidth="11.19921875" defaultRowHeight="15"/>
  <sheetData>
    <row r="1" ht="24.75">
      <c r="A1" s="1" t="s">
        <v>23</v>
      </c>
    </row>
    <row r="3" spans="1:15" ht="12.75">
      <c r="A3" t="s">
        <v>69</v>
      </c>
      <c r="B3" t="s">
        <v>70</v>
      </c>
      <c r="C3" t="s">
        <v>71</v>
      </c>
      <c r="D3" t="s">
        <v>72</v>
      </c>
      <c r="E3" t="s">
        <v>73</v>
      </c>
      <c r="F3" t="s">
        <v>76</v>
      </c>
      <c r="G3" t="s">
        <v>74</v>
      </c>
      <c r="H3" t="s">
        <v>77</v>
      </c>
      <c r="I3" t="s">
        <v>78</v>
      </c>
      <c r="J3" t="s">
        <v>57</v>
      </c>
      <c r="K3" t="s">
        <v>61</v>
      </c>
      <c r="L3" t="s">
        <v>75</v>
      </c>
      <c r="M3" t="s">
        <v>79</v>
      </c>
      <c r="N3" t="s">
        <v>80</v>
      </c>
      <c r="O3" t="s">
        <v>49</v>
      </c>
    </row>
    <row r="4" spans="1:15" ht="12.75">
      <c r="A4">
        <v>1</v>
      </c>
      <c r="B4" s="2">
        <v>105</v>
      </c>
      <c r="C4" s="2">
        <v>0.362</v>
      </c>
      <c r="D4" s="2">
        <v>105</v>
      </c>
      <c r="E4" s="2">
        <v>0.314</v>
      </c>
      <c r="F4">
        <f>B4+D4</f>
        <v>210</v>
      </c>
      <c r="G4">
        <f>C4-E4</f>
        <v>0.04799999999999999</v>
      </c>
      <c r="H4">
        <f>B4*C4</f>
        <v>38.01</v>
      </c>
      <c r="I4">
        <f>D4*E4</f>
        <v>32.97</v>
      </c>
      <c r="J4">
        <f>(H4+I4)/F4</f>
        <v>0.33799999999999997</v>
      </c>
      <c r="K4">
        <f>1-J4</f>
        <v>0.662</v>
      </c>
      <c r="L4">
        <f>(C4-E4)/(J4*K4)</f>
        <v>0.21451938718961722</v>
      </c>
      <c r="M4">
        <f>J4*K4*B4*D4/F4</f>
        <v>11.74719</v>
      </c>
      <c r="N4">
        <f>M4*L4</f>
        <v>2.5199999999999996</v>
      </c>
      <c r="O4">
        <f>M4*L4^2</f>
        <v>0.5405888557178353</v>
      </c>
    </row>
    <row r="5" spans="1:15" ht="12.75">
      <c r="A5">
        <v>2</v>
      </c>
      <c r="B5" s="2">
        <v>192</v>
      </c>
      <c r="C5" s="2">
        <v>0.292</v>
      </c>
      <c r="D5" s="2">
        <v>174</v>
      </c>
      <c r="E5" s="2">
        <v>0.351</v>
      </c>
      <c r="F5">
        <f>B5+D5</f>
        <v>366</v>
      </c>
      <c r="G5">
        <f>C5-E5</f>
        <v>-0.059</v>
      </c>
      <c r="H5">
        <f>B5*C5</f>
        <v>56.06399999999999</v>
      </c>
      <c r="I5">
        <f>D5*E5</f>
        <v>61.074</v>
      </c>
      <c r="J5">
        <f>(H5+I5)/F5</f>
        <v>0.32004918032786883</v>
      </c>
      <c r="K5">
        <f>1-J5</f>
        <v>0.6799508196721311</v>
      </c>
      <c r="L5">
        <f>(C5-E5)/(J5*K5)</f>
        <v>-0.27111764954040063</v>
      </c>
      <c r="M5">
        <f>J5*K5*B5*D5/F5</f>
        <v>19.863858483873095</v>
      </c>
      <c r="N5">
        <f>M5*L5</f>
        <v>-5.385442622950819</v>
      </c>
      <c r="O5">
        <f>M5*L5^2</f>
        <v>1.4600885456691162</v>
      </c>
    </row>
    <row r="6" spans="1:15" ht="12.75">
      <c r="A6">
        <v>3</v>
      </c>
      <c r="B6" s="2">
        <v>145</v>
      </c>
      <c r="C6" s="2">
        <v>0.297</v>
      </c>
      <c r="D6" s="2">
        <v>145</v>
      </c>
      <c r="E6" s="2">
        <v>0.228</v>
      </c>
      <c r="F6">
        <f>B6+D6</f>
        <v>290</v>
      </c>
      <c r="G6">
        <f>C6-E6</f>
        <v>0.06899999999999998</v>
      </c>
      <c r="H6">
        <f>B6*C6</f>
        <v>43.065</v>
      </c>
      <c r="I6">
        <f>D6*E6</f>
        <v>33.06</v>
      </c>
      <c r="J6">
        <f>(H6+I6)/F6</f>
        <v>0.2625</v>
      </c>
      <c r="K6">
        <f>1-J6</f>
        <v>0.7375</v>
      </c>
      <c r="L6">
        <f>(C6-E6)/(J6*K6)</f>
        <v>0.356416464891041</v>
      </c>
      <c r="M6">
        <f>J6*K6*B6*D6/F6</f>
        <v>14.035546875000001</v>
      </c>
      <c r="N6">
        <f>M6*L6</f>
        <v>5.002499999999999</v>
      </c>
      <c r="O6">
        <f>M6*L6^2</f>
        <v>1.782973365617432</v>
      </c>
    </row>
    <row r="7" spans="1:15" ht="12.75">
      <c r="A7" t="s">
        <v>81</v>
      </c>
      <c r="M7">
        <f>SUM(M4:M6)</f>
        <v>45.6465953588731</v>
      </c>
      <c r="N7">
        <f>SUM(N4:N6)</f>
        <v>2.137057377049179</v>
      </c>
      <c r="O7">
        <f>SUM(O4:O6)</f>
        <v>3.7836507670043837</v>
      </c>
    </row>
    <row r="9" spans="1:3" ht="12.75">
      <c r="A9" t="s">
        <v>66</v>
      </c>
      <c r="C9">
        <f>N7/M7</f>
        <v>0.046817453968859106</v>
      </c>
    </row>
    <row r="10" spans="1:3" ht="12.75">
      <c r="A10" t="s">
        <v>67</v>
      </c>
      <c r="C10">
        <f>1/SQRT(M7)</f>
        <v>0.14801161753695133</v>
      </c>
    </row>
    <row r="12" spans="3:6" ht="12.75">
      <c r="C12" t="s">
        <v>85</v>
      </c>
      <c r="E12" t="s">
        <v>86</v>
      </c>
      <c r="F12" t="s">
        <v>87</v>
      </c>
    </row>
    <row r="13" spans="1:7" ht="12.75">
      <c r="A13" t="s">
        <v>82</v>
      </c>
      <c r="C13">
        <f>O7</f>
        <v>3.7836507670043837</v>
      </c>
      <c r="E13">
        <f>COUNT(J4:J6)</f>
        <v>3</v>
      </c>
      <c r="F13">
        <f>CHIDIST(C13,E13)</f>
        <v>0.2857935176367773</v>
      </c>
      <c r="G13" t="str">
        <f>IF(F13&lt;=0.01,"**",IF(F13&lt;=0.05,"*","n.s."))</f>
        <v>n.s.</v>
      </c>
    </row>
    <row r="14" spans="1:7" ht="12.75">
      <c r="A14" t="s">
        <v>83</v>
      </c>
      <c r="C14">
        <f>C13-N7^2/M7</f>
        <v>3.683599181625573</v>
      </c>
      <c r="D14">
        <f>C13-C15</f>
        <v>3.683599181625573</v>
      </c>
      <c r="E14">
        <f>E13-1</f>
        <v>2</v>
      </c>
      <c r="F14">
        <f>CHIDIST(C14,E14)</f>
        <v>0.15853187674567437</v>
      </c>
      <c r="G14" t="str">
        <f>IF(F14&lt;=0.01,"**",IF(F14&lt;=0.05,"*","n.s."))</f>
        <v>n.s.</v>
      </c>
    </row>
    <row r="15" spans="1:7" ht="12.75">
      <c r="A15" t="s">
        <v>84</v>
      </c>
      <c r="C15">
        <f>(C9/C10)^2</f>
        <v>0.10005158537881073</v>
      </c>
      <c r="E15">
        <v>1</v>
      </c>
      <c r="F15">
        <f>CHIDIST(C15,E15)</f>
        <v>0.7517677386110946</v>
      </c>
      <c r="G15" t="str">
        <f>IF(F15&lt;=0.01,"**",IF(F15&lt;=0.05,"*","n.s."))</f>
        <v>n.s.</v>
      </c>
    </row>
    <row r="17" ht="12.75">
      <c r="A17" t="s">
        <v>52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  <row r="21" spans="1:2" ht="12.75">
      <c r="A21">
        <v>1</v>
      </c>
      <c r="B21" t="s">
        <v>54</v>
      </c>
    </row>
    <row r="22" spans="1:2" ht="12.75">
      <c r="A22">
        <v>2</v>
      </c>
      <c r="B22" t="s">
        <v>91</v>
      </c>
    </row>
    <row r="23" spans="1:2" ht="12.75">
      <c r="A23">
        <v>3</v>
      </c>
      <c r="B23" t="s">
        <v>55</v>
      </c>
    </row>
    <row r="24" spans="1:2" ht="12.75">
      <c r="A24">
        <v>4</v>
      </c>
      <c r="B24" t="s">
        <v>58</v>
      </c>
    </row>
    <row r="25" spans="1:2" ht="12.75">
      <c r="A25">
        <v>5</v>
      </c>
      <c r="B25" t="s">
        <v>59</v>
      </c>
    </row>
    <row r="26" spans="1:2" ht="12.75">
      <c r="A26">
        <v>6</v>
      </c>
      <c r="B26" t="s">
        <v>60</v>
      </c>
    </row>
    <row r="27" spans="1:2" ht="12.75">
      <c r="A27">
        <v>7</v>
      </c>
      <c r="B27" t="s">
        <v>56</v>
      </c>
    </row>
    <row r="28" spans="1:2" ht="12.75">
      <c r="A28">
        <v>8</v>
      </c>
      <c r="B28" t="s">
        <v>62</v>
      </c>
    </row>
    <row r="29" spans="1:2" ht="12.75">
      <c r="A29">
        <v>9</v>
      </c>
      <c r="B29" t="s">
        <v>63</v>
      </c>
    </row>
    <row r="30" spans="1:2" ht="12.75">
      <c r="A30">
        <v>10</v>
      </c>
      <c r="B30" t="s">
        <v>64</v>
      </c>
    </row>
    <row r="31" spans="1:2" ht="12.75">
      <c r="A31">
        <v>11</v>
      </c>
      <c r="B31" t="s">
        <v>48</v>
      </c>
    </row>
    <row r="32" spans="1:2" ht="12.75">
      <c r="A32">
        <v>12</v>
      </c>
      <c r="B32" t="s">
        <v>65</v>
      </c>
    </row>
    <row r="33" spans="1:2" ht="12.75">
      <c r="A33">
        <v>13</v>
      </c>
      <c r="B33" t="s">
        <v>68</v>
      </c>
    </row>
    <row r="34" spans="1:2" ht="12.75">
      <c r="A34">
        <v>14</v>
      </c>
      <c r="B34" t="s">
        <v>41</v>
      </c>
    </row>
    <row r="35" spans="1:2" ht="12.75">
      <c r="A35">
        <v>15</v>
      </c>
      <c r="B35" t="s">
        <v>42</v>
      </c>
    </row>
    <row r="36" spans="1:2" ht="12.75">
      <c r="A36">
        <v>16</v>
      </c>
      <c r="B36" t="s">
        <v>43</v>
      </c>
    </row>
    <row r="37" spans="1:2" ht="12.75">
      <c r="A37">
        <v>17</v>
      </c>
      <c r="B37" t="s">
        <v>44</v>
      </c>
    </row>
    <row r="38" spans="1:2" ht="12.75">
      <c r="A38">
        <v>18</v>
      </c>
      <c r="B38" t="s">
        <v>45</v>
      </c>
    </row>
    <row r="39" spans="1:2" ht="12.75">
      <c r="A39">
        <v>19</v>
      </c>
      <c r="B39" t="s">
        <v>53</v>
      </c>
    </row>
    <row r="40" spans="1:2" ht="12.75">
      <c r="A40">
        <v>20</v>
      </c>
      <c r="B40" t="s">
        <v>46</v>
      </c>
    </row>
    <row r="41" spans="1:2" ht="12.75">
      <c r="A41">
        <v>21</v>
      </c>
      <c r="B41" t="s">
        <v>47</v>
      </c>
    </row>
    <row r="43" ht="12.75">
      <c r="B43" t="s">
        <v>50</v>
      </c>
    </row>
    <row r="44" ht="12.75">
      <c r="B44" t="s">
        <v>51</v>
      </c>
    </row>
    <row r="46" ht="12.75">
      <c r="A46" t="s">
        <v>22</v>
      </c>
    </row>
    <row r="49" ht="24.75">
      <c r="A49" s="1" t="s">
        <v>24</v>
      </c>
    </row>
    <row r="51" spans="1:10" ht="12.75">
      <c r="A51" t="s">
        <v>69</v>
      </c>
      <c r="B51" t="s">
        <v>70</v>
      </c>
      <c r="C51" t="s">
        <v>71</v>
      </c>
      <c r="D51" t="s">
        <v>72</v>
      </c>
      <c r="E51" t="s">
        <v>73</v>
      </c>
      <c r="F51" t="s">
        <v>25</v>
      </c>
      <c r="G51" t="s">
        <v>26</v>
      </c>
      <c r="H51" t="s">
        <v>79</v>
      </c>
      <c r="I51" t="s">
        <v>27</v>
      </c>
      <c r="J51" t="s">
        <v>28</v>
      </c>
    </row>
    <row r="52" spans="1:10" ht="12.75">
      <c r="A52">
        <v>1</v>
      </c>
      <c r="B52" s="2">
        <v>105</v>
      </c>
      <c r="C52" s="2">
        <v>0.362</v>
      </c>
      <c r="D52" s="2">
        <v>105</v>
      </c>
      <c r="E52" s="2">
        <v>0.314</v>
      </c>
      <c r="F52">
        <f>C52*(1-E52)/E52/(1-C52)</f>
        <v>1.2396022602479881</v>
      </c>
      <c r="G52">
        <f>LN(F52)</f>
        <v>0.21479057029861287</v>
      </c>
      <c r="H52">
        <f>1/(1/B52/C52/(1-C52)+1/D52/E52/(1-E52))</f>
        <v>11.702726170624608</v>
      </c>
      <c r="I52">
        <f>H52*G52</f>
        <v>2.5136352282369616</v>
      </c>
      <c r="J52">
        <f>H52*G52^2</f>
        <v>0.5399051441957008</v>
      </c>
    </row>
    <row r="53" spans="1:10" ht="12.75">
      <c r="A53">
        <v>2</v>
      </c>
      <c r="B53" s="2">
        <v>192</v>
      </c>
      <c r="C53" s="2">
        <v>0.292</v>
      </c>
      <c r="D53" s="2">
        <v>174</v>
      </c>
      <c r="E53" s="2">
        <v>0.351</v>
      </c>
      <c r="F53">
        <f>C53*(1-E53)/E53/(1-C53)</f>
        <v>0.7625830959164293</v>
      </c>
      <c r="G53">
        <f>LN(F53)</f>
        <v>-0.2710437981872138</v>
      </c>
      <c r="H53">
        <f>1/(1/B53/C53/(1-C53)+1/D53/E53/(1-E53))</f>
        <v>19.832574516071166</v>
      </c>
      <c r="I53">
        <f>H53*G53</f>
        <v>-5.375496324666872</v>
      </c>
      <c r="J53">
        <f>H53*G53^2</f>
        <v>1.4569949409791172</v>
      </c>
    </row>
    <row r="54" spans="1:10" ht="12.75">
      <c r="A54">
        <v>3</v>
      </c>
      <c r="B54" s="2">
        <v>145</v>
      </c>
      <c r="C54" s="2">
        <v>0.297</v>
      </c>
      <c r="D54" s="2">
        <v>145</v>
      </c>
      <c r="E54" s="2">
        <v>0.228</v>
      </c>
      <c r="F54">
        <f>C54*(1-E54)/E54/(1-C54)</f>
        <v>1.4304858875495994</v>
      </c>
      <c r="G54">
        <f>LN(F54)</f>
        <v>0.3580141680623701</v>
      </c>
      <c r="H54">
        <f>1/(1/B54/C54/(1-C54)+1/D54/E54/(1-E54))</f>
        <v>13.84806075544364</v>
      </c>
      <c r="I54">
        <f>H54*G54</f>
        <v>4.957801950637311</v>
      </c>
      <c r="J54">
        <f>H54*G54^2</f>
        <v>1.7749633407754124</v>
      </c>
    </row>
    <row r="55" spans="1:10" ht="12.75">
      <c r="A55" t="s">
        <v>81</v>
      </c>
      <c r="H55">
        <f>SUM(H52:H54)</f>
        <v>45.38336144213942</v>
      </c>
      <c r="I55">
        <f>SUM(I52:I54)</f>
        <v>2.0959408542074005</v>
      </c>
      <c r="J55">
        <f>SUM(J52:J54)</f>
        <v>3.7718634259502304</v>
      </c>
    </row>
    <row r="57" spans="1:5" ht="12.75">
      <c r="A57" t="s">
        <v>29</v>
      </c>
      <c r="B57">
        <f>I55/H55</f>
        <v>0.0461830236369683</v>
      </c>
      <c r="D57" t="s">
        <v>3</v>
      </c>
      <c r="E57">
        <f>EXP(B57)</f>
        <v>1.047266067862144</v>
      </c>
    </row>
    <row r="58" spans="1:5" ht="12.75">
      <c r="A58" t="s">
        <v>30</v>
      </c>
      <c r="B58">
        <f>1/SQRT(M7)</f>
        <v>0.14801161753695133</v>
      </c>
      <c r="D58" t="s">
        <v>4</v>
      </c>
      <c r="E58">
        <f>E57*B58</f>
        <v>0.15500754469583855</v>
      </c>
    </row>
    <row r="60" spans="3:5" ht="12.75">
      <c r="C60" t="s">
        <v>85</v>
      </c>
      <c r="D60" t="s">
        <v>86</v>
      </c>
      <c r="E60" t="s">
        <v>87</v>
      </c>
    </row>
    <row r="61" spans="1:6" ht="12.75">
      <c r="A61" t="s">
        <v>82</v>
      </c>
      <c r="C61">
        <f>J55</f>
        <v>3.7718634259502304</v>
      </c>
      <c r="D61">
        <f>COUNT(G52:G54)</f>
        <v>3</v>
      </c>
      <c r="E61">
        <f>CHIDIST(C61,D61)</f>
        <v>0.28717585262986195</v>
      </c>
      <c r="F61" t="str">
        <f>IF(E61&lt;=0.01,"**",IF(E61&lt;=0.05,"*","n.s."))</f>
        <v>n.s.</v>
      </c>
    </row>
    <row r="62" spans="1:6" ht="12.75">
      <c r="A62" t="s">
        <v>83</v>
      </c>
      <c r="C62">
        <f>C61-I55^2/H55</f>
        <v>3.6750665399386824</v>
      </c>
      <c r="D62">
        <f>D61-1</f>
        <v>2</v>
      </c>
      <c r="E62">
        <f>CHIDIST(C62,D62)</f>
        <v>0.1592096694081972</v>
      </c>
      <c r="F62" t="str">
        <f>IF(E62&lt;=0.01,"**",IF(E62&lt;=0.05,"*","n.s."))</f>
        <v>n.s.</v>
      </c>
    </row>
    <row r="63" spans="1:6" ht="12.75">
      <c r="A63" t="s">
        <v>84</v>
      </c>
      <c r="C63">
        <f>(B57/B58)^2</f>
        <v>0.09735833017572533</v>
      </c>
      <c r="D63">
        <v>1</v>
      </c>
      <c r="E63">
        <f>CHIDIST(C63,D63)</f>
        <v>0.755023071298886</v>
      </c>
      <c r="F63" t="str">
        <f>IF(E63&lt;=0.01,"**",IF(E63&lt;=0.05,"*","n.s."))</f>
        <v>n.s.</v>
      </c>
    </row>
    <row r="65" ht="12.75">
      <c r="A65" t="s">
        <v>52</v>
      </c>
    </row>
    <row r="66" ht="12.75">
      <c r="A66" t="s">
        <v>88</v>
      </c>
    </row>
    <row r="67" ht="12.75">
      <c r="A67" t="s">
        <v>31</v>
      </c>
    </row>
    <row r="68" ht="12.75">
      <c r="A68" t="s">
        <v>90</v>
      </c>
    </row>
    <row r="69" spans="1:2" ht="12.75">
      <c r="A69">
        <v>1</v>
      </c>
      <c r="B69" t="s">
        <v>32</v>
      </c>
    </row>
    <row r="70" spans="1:2" ht="12.75">
      <c r="A70">
        <v>2</v>
      </c>
      <c r="B70" t="s">
        <v>38</v>
      </c>
    </row>
    <row r="71" spans="1:2" ht="12.75">
      <c r="A71">
        <v>3</v>
      </c>
      <c r="B71" t="s">
        <v>33</v>
      </c>
    </row>
    <row r="72" spans="1:2" ht="12.75">
      <c r="A72">
        <v>4</v>
      </c>
      <c r="B72" t="s">
        <v>34</v>
      </c>
    </row>
    <row r="73" spans="1:2" ht="12.75">
      <c r="A73">
        <v>5</v>
      </c>
      <c r="B73" t="s">
        <v>39</v>
      </c>
    </row>
    <row r="74" spans="1:2" ht="12.75">
      <c r="A74">
        <v>6</v>
      </c>
      <c r="B74" t="s">
        <v>40</v>
      </c>
    </row>
    <row r="75" spans="1:2" ht="12.75">
      <c r="A75">
        <v>7</v>
      </c>
      <c r="B75" t="s">
        <v>35</v>
      </c>
    </row>
    <row r="76" spans="1:2" ht="12.75">
      <c r="A76">
        <v>8</v>
      </c>
      <c r="B76" t="s">
        <v>36</v>
      </c>
    </row>
    <row r="77" spans="1:2" ht="12.75">
      <c r="A77">
        <v>9</v>
      </c>
      <c r="B77" t="s">
        <v>37</v>
      </c>
    </row>
    <row r="78" spans="1:2" ht="12.75">
      <c r="A78">
        <v>10</v>
      </c>
      <c r="B78" t="s">
        <v>45</v>
      </c>
    </row>
    <row r="79" spans="1:2" ht="12.75">
      <c r="A79">
        <v>11</v>
      </c>
      <c r="B79" t="s">
        <v>53</v>
      </c>
    </row>
    <row r="80" spans="1:2" ht="12.75">
      <c r="A80">
        <v>12</v>
      </c>
      <c r="B80" t="s">
        <v>46</v>
      </c>
    </row>
    <row r="81" spans="1:2" ht="12.75">
      <c r="A81">
        <v>13</v>
      </c>
      <c r="B81" t="s">
        <v>47</v>
      </c>
    </row>
    <row r="83" ht="12.75">
      <c r="B83" t="s">
        <v>0</v>
      </c>
    </row>
    <row r="84" ht="12.75">
      <c r="B84" t="s">
        <v>1</v>
      </c>
    </row>
    <row r="86" spans="1:2" ht="12.75">
      <c r="A86">
        <v>14</v>
      </c>
      <c r="B86" t="s">
        <v>2</v>
      </c>
    </row>
    <row r="87" spans="1:2" ht="12.75">
      <c r="A87">
        <v>15</v>
      </c>
      <c r="B87" t="s">
        <v>5</v>
      </c>
    </row>
    <row r="90" ht="24.75">
      <c r="A90" s="1" t="s">
        <v>6</v>
      </c>
    </row>
    <row r="91" spans="16:20" ht="12.75">
      <c r="P91" s="3" t="s">
        <v>12</v>
      </c>
      <c r="Q91" s="3" t="s">
        <v>13</v>
      </c>
      <c r="R91" s="3" t="s">
        <v>14</v>
      </c>
      <c r="S91" s="3" t="s">
        <v>15</v>
      </c>
      <c r="T91" t="s">
        <v>16</v>
      </c>
    </row>
    <row r="92" spans="1:20" ht="12.75">
      <c r="A92" t="s">
        <v>69</v>
      </c>
      <c r="B92" t="s">
        <v>70</v>
      </c>
      <c r="C92" t="s">
        <v>71</v>
      </c>
      <c r="D92" t="s">
        <v>72</v>
      </c>
      <c r="E92" t="s">
        <v>73</v>
      </c>
      <c r="F92" t="s">
        <v>76</v>
      </c>
      <c r="G92" t="s">
        <v>74</v>
      </c>
      <c r="H92" t="s">
        <v>77</v>
      </c>
      <c r="I92" t="s">
        <v>78</v>
      </c>
      <c r="J92" t="s">
        <v>57</v>
      </c>
      <c r="K92" t="s">
        <v>61</v>
      </c>
      <c r="L92" t="s">
        <v>75</v>
      </c>
      <c r="M92" t="s">
        <v>79</v>
      </c>
      <c r="N92" t="s">
        <v>80</v>
      </c>
      <c r="O92" t="s">
        <v>49</v>
      </c>
      <c r="P92" t="s">
        <v>9</v>
      </c>
      <c r="Q92" t="s">
        <v>10</v>
      </c>
      <c r="R92" t="s">
        <v>11</v>
      </c>
      <c r="S92" t="s">
        <v>7</v>
      </c>
      <c r="T92" t="s">
        <v>8</v>
      </c>
    </row>
    <row r="93" spans="1:20" ht="12.75">
      <c r="A93">
        <v>1</v>
      </c>
      <c r="B93" s="2">
        <v>105</v>
      </c>
      <c r="C93" s="2">
        <v>0.362</v>
      </c>
      <c r="D93" s="2">
        <v>105</v>
      </c>
      <c r="E93" s="2">
        <v>0.314</v>
      </c>
      <c r="F93">
        <f>B93+D93</f>
        <v>210</v>
      </c>
      <c r="G93">
        <f>C93-E93</f>
        <v>0.04799999999999999</v>
      </c>
      <c r="H93">
        <f>B93*C93</f>
        <v>38.01</v>
      </c>
      <c r="I93">
        <f>D93*E93</f>
        <v>32.97</v>
      </c>
      <c r="J93">
        <f>(H93+I93)/F93</f>
        <v>0.33799999999999997</v>
      </c>
      <c r="K93">
        <f>1-J93</f>
        <v>0.662</v>
      </c>
      <c r="L93">
        <f>(F93-1)*G93/F93/J93/K93</f>
        <v>0.21349786629823808</v>
      </c>
      <c r="M93">
        <f>J93*K93*B93*D93/(F93-1)</f>
        <v>11.803396650717703</v>
      </c>
      <c r="N93">
        <f>M93*L93</f>
        <v>2.519999999999999</v>
      </c>
      <c r="O93">
        <f>M93*L93^2</f>
        <v>0.5380146230715598</v>
      </c>
      <c r="P93">
        <f>B93*D93/F93</f>
        <v>52.5</v>
      </c>
      <c r="Q93">
        <f>C93*(1-E93)</f>
        <v>0.24833199999999997</v>
      </c>
      <c r="R93">
        <f>E93*(1-C93)</f>
        <v>0.200332</v>
      </c>
      <c r="S93">
        <f>P93*Q93</f>
        <v>13.037429999999999</v>
      </c>
      <c r="T93">
        <f>P93*R93</f>
        <v>10.517430000000001</v>
      </c>
    </row>
    <row r="94" spans="1:20" ht="12.75">
      <c r="A94">
        <v>2</v>
      </c>
      <c r="B94" s="2">
        <v>192</v>
      </c>
      <c r="C94" s="2">
        <v>0.292</v>
      </c>
      <c r="D94" s="2">
        <v>174</v>
      </c>
      <c r="E94" s="2">
        <v>0.351</v>
      </c>
      <c r="F94">
        <f>B94+D94</f>
        <v>366</v>
      </c>
      <c r="G94">
        <f>C94-E94</f>
        <v>-0.059</v>
      </c>
      <c r="H94">
        <f>B94*C94</f>
        <v>56.06399999999999</v>
      </c>
      <c r="I94">
        <f>D94*E94</f>
        <v>61.074</v>
      </c>
      <c r="J94">
        <f>(H94+I94)/F94</f>
        <v>0.32004918032786883</v>
      </c>
      <c r="K94">
        <f>1-J94</f>
        <v>0.6799508196721311</v>
      </c>
      <c r="L94">
        <f>(F94-1)*G94/F94/J94/K94</f>
        <v>-0.270376890935099</v>
      </c>
      <c r="M94">
        <f>J94*K94*B94*D94/(F94-1)</f>
        <v>19.918280013965898</v>
      </c>
      <c r="N94">
        <f>M94*L94</f>
        <v>-5.385442622950819</v>
      </c>
      <c r="O94">
        <f>M94*L94^2</f>
        <v>1.456099232702807</v>
      </c>
      <c r="P94">
        <f>B94*D94/F94</f>
        <v>91.27868852459017</v>
      </c>
      <c r="Q94">
        <f>C94*(1-E94)</f>
        <v>0.18950799999999998</v>
      </c>
      <c r="R94">
        <f>E94*(1-C94)</f>
        <v>0.24850799999999998</v>
      </c>
      <c r="S94">
        <f>P94*Q94</f>
        <v>17.29804170491803</v>
      </c>
      <c r="T94">
        <f>P94*R94</f>
        <v>22.68348432786885</v>
      </c>
    </row>
    <row r="95" spans="1:20" ht="12.75">
      <c r="A95">
        <v>3</v>
      </c>
      <c r="B95" s="2">
        <v>145</v>
      </c>
      <c r="C95" s="2">
        <v>0.297</v>
      </c>
      <c r="D95" s="2">
        <v>145</v>
      </c>
      <c r="E95" s="2">
        <v>0.228</v>
      </c>
      <c r="F95">
        <f>B95+D95</f>
        <v>290</v>
      </c>
      <c r="G95">
        <f>C95-E95</f>
        <v>0.06899999999999998</v>
      </c>
      <c r="H95">
        <f>B95*C95</f>
        <v>43.065</v>
      </c>
      <c r="I95">
        <f>D95*E95</f>
        <v>33.06</v>
      </c>
      <c r="J95">
        <f>(H95+I95)/F95</f>
        <v>0.2625</v>
      </c>
      <c r="K95">
        <f>1-J95</f>
        <v>0.7375</v>
      </c>
      <c r="L95">
        <f>(F95-1)*G95/F95/J95/K95</f>
        <v>0.3551874425983133</v>
      </c>
      <c r="M95">
        <f>J95*K95*B95*D95/(F95-1)</f>
        <v>14.08411278114187</v>
      </c>
      <c r="N95">
        <f>M95*L95</f>
        <v>5.002499999999999</v>
      </c>
      <c r="O95">
        <f>M95*L95^2</f>
        <v>1.776825181598062</v>
      </c>
      <c r="P95">
        <f>B95*D95/F95</f>
        <v>72.5</v>
      </c>
      <c r="Q95">
        <f>C95*(1-E95)</f>
        <v>0.229284</v>
      </c>
      <c r="R95">
        <f>E95*(1-C95)</f>
        <v>0.160284</v>
      </c>
      <c r="S95">
        <f>P95*Q95</f>
        <v>16.623089999999998</v>
      </c>
      <c r="T95">
        <f>P95*R95</f>
        <v>11.62059</v>
      </c>
    </row>
    <row r="96" spans="1:20" ht="12.75">
      <c r="A96" t="s">
        <v>81</v>
      </c>
      <c r="M96">
        <f>SUM(M93:M95)</f>
        <v>45.80578944582547</v>
      </c>
      <c r="N96">
        <f>SUM(N93:N95)</f>
        <v>2.1370573770491785</v>
      </c>
      <c r="O96">
        <f>SUM(O93:O95)</f>
        <v>3.770939037372429</v>
      </c>
      <c r="S96">
        <f>SUM(S93:S95)</f>
        <v>46.958561704918026</v>
      </c>
      <c r="T96">
        <f>SUM(T93:T95)</f>
        <v>44.82150432786885</v>
      </c>
    </row>
    <row r="98" spans="1:6" ht="12.75">
      <c r="A98" t="s">
        <v>66</v>
      </c>
      <c r="C98">
        <f>N96/M96</f>
        <v>0.04665474392874895</v>
      </c>
      <c r="E98" t="s">
        <v>20</v>
      </c>
      <c r="F98">
        <f>S96/T96</f>
        <v>1.0476792871880565</v>
      </c>
    </row>
    <row r="99" spans="1:3" ht="12.75">
      <c r="A99" t="s">
        <v>67</v>
      </c>
      <c r="C99">
        <f>1/SQRT(M96)</f>
        <v>0.14775419284592642</v>
      </c>
    </row>
    <row r="101" spans="3:6" ht="12.75">
      <c r="C101" t="s">
        <v>85</v>
      </c>
      <c r="E101" t="s">
        <v>86</v>
      </c>
      <c r="F101" t="s">
        <v>87</v>
      </c>
    </row>
    <row r="102" spans="1:7" ht="12.75">
      <c r="A102" t="s">
        <v>82</v>
      </c>
      <c r="C102">
        <f>O96</f>
        <v>3.770939037372429</v>
      </c>
      <c r="E102">
        <f>COUNT(J93:J95)</f>
        <v>3</v>
      </c>
      <c r="F102">
        <f>CHIDIST(C102,E102)</f>
        <v>0.2872845117742089</v>
      </c>
      <c r="G102" t="str">
        <f>IF(F102&lt;=0.01,"**",IF(F102&lt;=0.05,"*","n.s."))</f>
        <v>n.s.</v>
      </c>
    </row>
    <row r="103" spans="1:7" ht="12.75">
      <c r="A103" t="s">
        <v>83</v>
      </c>
      <c r="C103">
        <f>C102-N96^2/M96</f>
        <v>3.6712351726851558</v>
      </c>
      <c r="D103">
        <f>C102-C104</f>
        <v>3.6712351726851558</v>
      </c>
      <c r="E103">
        <f>E102-1</f>
        <v>2</v>
      </c>
      <c r="F103">
        <f>CHIDIST(C103,E103)</f>
        <v>0.15951495708904753</v>
      </c>
      <c r="G103" t="str">
        <f>IF(F103&lt;=0.01,"**",IF(F103&lt;=0.05,"*","n.s."))</f>
        <v>n.s.</v>
      </c>
    </row>
    <row r="104" spans="1:7" ht="12.75">
      <c r="A104" t="s">
        <v>84</v>
      </c>
      <c r="C104">
        <f>(C98/C99)^2</f>
        <v>0.09970386468727332</v>
      </c>
      <c r="E104">
        <v>1</v>
      </c>
      <c r="F104">
        <f>CHIDIST(C104,E104)</f>
        <v>0.7521852980243425</v>
      </c>
      <c r="G104" t="str">
        <f>IF(F104&lt;=0.01,"**",IF(F104&lt;=0.05,"*","n.s."))</f>
        <v>n.s.</v>
      </c>
    </row>
    <row r="106" ht="12.75">
      <c r="A106" t="s">
        <v>52</v>
      </c>
    </row>
    <row r="107" ht="12.75">
      <c r="A107" t="s">
        <v>88</v>
      </c>
    </row>
    <row r="108" ht="12.75">
      <c r="A108" t="s">
        <v>89</v>
      </c>
    </row>
    <row r="109" ht="12.75">
      <c r="A109" t="s">
        <v>90</v>
      </c>
    </row>
    <row r="110" spans="1:2" ht="12.75">
      <c r="A110">
        <v>1</v>
      </c>
      <c r="B110" t="s">
        <v>54</v>
      </c>
    </row>
    <row r="111" spans="1:2" ht="12.75">
      <c r="A111">
        <v>2</v>
      </c>
      <c r="B111" t="s">
        <v>91</v>
      </c>
    </row>
    <row r="112" spans="1:2" ht="12.75">
      <c r="A112">
        <v>3</v>
      </c>
      <c r="B112" t="s">
        <v>55</v>
      </c>
    </row>
    <row r="113" spans="1:2" ht="12.75">
      <c r="A113">
        <v>4</v>
      </c>
      <c r="B113" t="s">
        <v>58</v>
      </c>
    </row>
    <row r="114" spans="1:2" ht="12.75">
      <c r="A114">
        <v>5</v>
      </c>
      <c r="B114" t="s">
        <v>59</v>
      </c>
    </row>
    <row r="115" spans="1:2" ht="12.75">
      <c r="A115">
        <v>6</v>
      </c>
      <c r="B115" t="s">
        <v>60</v>
      </c>
    </row>
    <row r="116" spans="1:2" ht="12.75">
      <c r="A116">
        <v>7</v>
      </c>
      <c r="B116" t="s">
        <v>56</v>
      </c>
    </row>
    <row r="117" spans="1:2" ht="12.75">
      <c r="A117">
        <v>8</v>
      </c>
      <c r="B117" t="s">
        <v>62</v>
      </c>
    </row>
    <row r="118" spans="1:2" ht="12.75">
      <c r="A118">
        <v>9</v>
      </c>
      <c r="B118" t="s">
        <v>63</v>
      </c>
    </row>
    <row r="119" spans="1:2" ht="12.75">
      <c r="A119">
        <v>10</v>
      </c>
      <c r="B119" t="s">
        <v>64</v>
      </c>
    </row>
    <row r="120" spans="1:2" ht="12.75">
      <c r="A120">
        <v>11</v>
      </c>
      <c r="B120" t="s">
        <v>48</v>
      </c>
    </row>
    <row r="121" spans="1:2" ht="12.75">
      <c r="A121">
        <v>12</v>
      </c>
      <c r="B121" t="s">
        <v>65</v>
      </c>
    </row>
    <row r="122" spans="1:2" ht="12.75">
      <c r="A122">
        <v>13</v>
      </c>
      <c r="B122" t="s">
        <v>68</v>
      </c>
    </row>
    <row r="123" spans="1:2" ht="12.75">
      <c r="A123">
        <v>14</v>
      </c>
      <c r="B123" t="s">
        <v>41</v>
      </c>
    </row>
    <row r="124" spans="1:2" ht="12.75">
      <c r="A124">
        <v>15</v>
      </c>
      <c r="B124" t="s">
        <v>42</v>
      </c>
    </row>
    <row r="125" spans="1:15" ht="12.75">
      <c r="A125">
        <v>16</v>
      </c>
      <c r="B125" t="s">
        <v>43</v>
      </c>
      <c r="O125" t="s">
        <v>11</v>
      </c>
    </row>
    <row r="126" spans="1:2" ht="12.75">
      <c r="A126">
        <v>17</v>
      </c>
      <c r="B126" t="s">
        <v>44</v>
      </c>
    </row>
    <row r="127" spans="1:2" ht="12.75">
      <c r="A127">
        <v>18</v>
      </c>
      <c r="B127" t="s">
        <v>45</v>
      </c>
    </row>
    <row r="128" spans="1:2" ht="12.75">
      <c r="A128">
        <v>19</v>
      </c>
      <c r="B128" t="s">
        <v>53</v>
      </c>
    </row>
    <row r="129" spans="1:2" ht="12.75">
      <c r="A129">
        <v>20</v>
      </c>
      <c r="B129" t="s">
        <v>46</v>
      </c>
    </row>
    <row r="130" spans="1:2" ht="12.75">
      <c r="A130">
        <v>21</v>
      </c>
      <c r="B130" t="s">
        <v>47</v>
      </c>
    </row>
    <row r="132" ht="12.75">
      <c r="B132" t="s">
        <v>50</v>
      </c>
    </row>
    <row r="133" ht="12.75">
      <c r="B133" t="s">
        <v>51</v>
      </c>
    </row>
    <row r="135" ht="12.75">
      <c r="A135" t="s">
        <v>22</v>
      </c>
    </row>
    <row r="137" spans="1:2" ht="12.75">
      <c r="A137">
        <v>22</v>
      </c>
      <c r="B137" t="s">
        <v>17</v>
      </c>
    </row>
    <row r="138" spans="1:2" ht="12.75">
      <c r="A138">
        <v>23</v>
      </c>
      <c r="B138" t="s">
        <v>18</v>
      </c>
    </row>
    <row r="139" spans="1:2" ht="12.75">
      <c r="A139">
        <v>24</v>
      </c>
      <c r="B139" t="s">
        <v>19</v>
      </c>
    </row>
    <row r="140" spans="1:2" ht="12.75">
      <c r="A140">
        <v>25</v>
      </c>
      <c r="B140" t="s">
        <v>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太陽系第三惑星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青木繁伸</dc:creator>
  <cp:keywords/>
  <dc:description/>
  <cp:lastModifiedBy>青木繁伸</cp:lastModifiedBy>
  <dcterms:created xsi:type="dcterms:W3CDTF">2001-12-20T02:49:35Z</dcterms:created>
  <cp:category/>
  <cp:version/>
  <cp:contentType/>
  <cp:contentStatus/>
</cp:coreProperties>
</file>