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0" yWindow="120" windowWidth="17180" windowHeight="12560" activeTab="0"/>
  </bookViews>
  <sheets>
    <sheet name="オッズ比" sheetId="1" r:id="rId1"/>
    <sheet name="相対危険度" sheetId="2" r:id="rId2"/>
  </sheets>
  <definedNames>
    <definedName name="aa">'相対危険度'!$B$7</definedName>
    <definedName name="bb">'相対危険度'!$C$7</definedName>
    <definedName name="cc">'相対危険度'!$B$8</definedName>
    <definedName name="dd">'相対危険度'!$C$8</definedName>
    <definedName name="xa">'相対危険度'!$H$7</definedName>
    <definedName name="xb">'相対危険度'!$G$8</definedName>
  </definedNames>
  <calcPr fullCalcOnLoad="1"/>
</workbook>
</file>

<file path=xl/sharedStrings.xml><?xml version="1.0" encoding="utf-8"?>
<sst xmlns="http://schemas.openxmlformats.org/spreadsheetml/2006/main" count="50" uniqueCount="34">
  <si>
    <t>信頼区間はKatzの方法によります</t>
  </si>
  <si>
    <t>オッズ比</t>
  </si>
  <si>
    <t>所見（結果）あり</t>
  </si>
  <si>
    <t>所見（結果）なし</t>
  </si>
  <si>
    <t>合計</t>
  </si>
  <si>
    <t>対象群（要因あり）</t>
  </si>
  <si>
    <t>対照群（要因なし）</t>
  </si>
  <si>
    <t>下限値</t>
  </si>
  <si>
    <t>上限値</t>
  </si>
  <si>
    <t>90% 信頼限界</t>
  </si>
  <si>
    <t>95% 信頼限界</t>
  </si>
  <si>
    <t>99% 信頼限界</t>
  </si>
  <si>
    <t>任意の信頼度(%)</t>
  </si>
  <si>
    <t>変更できるのはオレンジ色のセルだけです</t>
  </si>
  <si>
    <t>シートの保護は解除できます（パスワードは不要です）</t>
  </si>
  <si>
    <t>信頼区間はWoolfの方法によります</t>
  </si>
  <si>
    <t>相対危険度と区間推定</t>
  </si>
  <si>
    <t>このワークシートでは，後ろ向き研究の解析はできません</t>
  </si>
  <si>
    <t>対応のない場合</t>
  </si>
  <si>
    <t>対応のある場合</t>
  </si>
  <si>
    <t>所見（結果）あり</t>
  </si>
  <si>
    <t>所見（結果）なし</t>
  </si>
  <si>
    <t>合計</t>
  </si>
  <si>
    <t>症例群（要因あり）</t>
  </si>
  <si>
    <t>症例群（要因なし）</t>
  </si>
  <si>
    <t>対象群（要因あり）</t>
  </si>
  <si>
    <t>対照群（要因あり）</t>
  </si>
  <si>
    <t>対照群（要因なし）</t>
  </si>
  <si>
    <t>相対危険度</t>
  </si>
  <si>
    <t>90% 信頼区間</t>
  </si>
  <si>
    <t>95% 信頼限界</t>
  </si>
  <si>
    <t>95% 信頼区間</t>
  </si>
  <si>
    <t>99% 信頼限界</t>
  </si>
  <si>
    <t>99% 信頼区間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</si>
</sst>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ＭＳ ゴシック"/>
      <family val="0"/>
    </font>
    <font>
      <b/>
      <sz val="12"/>
      <name val="ＭＳ ゴシック"/>
      <family val="0"/>
    </font>
    <font>
      <i/>
      <sz val="12"/>
      <name val="ＭＳ ゴシック"/>
      <family val="0"/>
    </font>
    <font>
      <b/>
      <i/>
      <sz val="12"/>
      <name val="ＭＳ ゴシック"/>
      <family val="0"/>
    </font>
    <font>
      <sz val="24"/>
      <name val="Osaka"/>
      <family val="0"/>
    </font>
    <font>
      <sz val="6"/>
      <name val="Osaka"/>
      <family val="3"/>
    </font>
    <font>
      <sz val="7"/>
      <name val="Osaka"/>
      <family val="3"/>
    </font>
    <font>
      <sz val="10"/>
      <name val="Osaka"/>
      <family val="3"/>
    </font>
    <font>
      <sz val="12"/>
      <name val="Osaka"/>
      <family val="0"/>
    </font>
    <font>
      <sz val="12"/>
      <color indexed="10"/>
      <name val="Osaka"/>
      <family val="3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2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right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2" borderId="0" xfId="0" applyFont="1" applyFill="1" applyAlignment="1" applyProtection="1">
      <alignment/>
      <protection locked="0"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G5" sqref="G5"/>
    </sheetView>
  </sheetViews>
  <sheetFormatPr defaultColWidth="11.19921875" defaultRowHeight="15"/>
  <cols>
    <col min="1" max="4" width="25.19921875" style="0" customWidth="1"/>
  </cols>
  <sheetData>
    <row r="1" spans="1:4" ht="34.5">
      <c r="A1" s="1" t="s">
        <v>1</v>
      </c>
      <c r="B1" s="2"/>
      <c r="C1" s="2"/>
      <c r="D1" s="2"/>
    </row>
    <row r="2" spans="1:4" ht="13.5">
      <c r="A2" s="3"/>
      <c r="B2" s="3"/>
      <c r="C2" s="3"/>
      <c r="D2" s="3"/>
    </row>
    <row r="3" spans="1:4" ht="18">
      <c r="A3" s="4"/>
      <c r="B3" s="5" t="s">
        <v>2</v>
      </c>
      <c r="C3" s="5" t="s">
        <v>3</v>
      </c>
      <c r="D3" s="5" t="s">
        <v>4</v>
      </c>
    </row>
    <row r="4" spans="1:4" ht="18">
      <c r="A4" s="6" t="s">
        <v>5</v>
      </c>
      <c r="B4" s="7">
        <v>3</v>
      </c>
      <c r="C4" s="7">
        <v>5</v>
      </c>
      <c r="D4" s="8">
        <f>SUM(B4:C4)</f>
        <v>8</v>
      </c>
    </row>
    <row r="5" spans="1:4" ht="18">
      <c r="A5" s="9" t="s">
        <v>6</v>
      </c>
      <c r="B5" s="10">
        <v>6</v>
      </c>
      <c r="C5" s="10">
        <v>8</v>
      </c>
      <c r="D5" s="11">
        <f>SUM(B5:C5)</f>
        <v>14</v>
      </c>
    </row>
    <row r="6" spans="1:4" ht="18">
      <c r="A6" s="5" t="s">
        <v>4</v>
      </c>
      <c r="B6" s="5">
        <f>SUM(B4:B5)</f>
        <v>9</v>
      </c>
      <c r="C6" s="5">
        <f>SUM(C4:C5)</f>
        <v>13</v>
      </c>
      <c r="D6" s="5">
        <f>SUM(D4:D5)</f>
        <v>22</v>
      </c>
    </row>
    <row r="7" spans="1:4" ht="18">
      <c r="A7" s="12"/>
      <c r="B7" s="12"/>
      <c r="C7" s="12"/>
      <c r="D7" s="12"/>
    </row>
    <row r="8" spans="1:4" ht="18">
      <c r="A8" s="13" t="s">
        <v>1</v>
      </c>
      <c r="B8" s="14">
        <f>B4*C5/C4/B5</f>
        <v>0.7999999999999999</v>
      </c>
      <c r="C8" s="12"/>
      <c r="D8" s="12"/>
    </row>
    <row r="9" spans="1:4" ht="18">
      <c r="A9" s="12"/>
      <c r="B9" s="12"/>
      <c r="C9" s="12"/>
      <c r="D9" s="12"/>
    </row>
    <row r="10" spans="1:4" ht="18">
      <c r="A10" s="15"/>
      <c r="B10" s="13" t="s">
        <v>7</v>
      </c>
      <c r="C10" s="13" t="s">
        <v>8</v>
      </c>
      <c r="D10" s="12"/>
    </row>
    <row r="11" spans="1:4" ht="18">
      <c r="A11" s="13" t="s">
        <v>9</v>
      </c>
      <c r="B11" s="14">
        <f>$B$8*EXP(-NORMSINV(0.95)*SQRT(1/$B$4+1/$C$4+1/$B$5+1/$C$5))</f>
        <v>0.17957622989773622</v>
      </c>
      <c r="C11" s="14">
        <f>$B$8*EXP(NORMSINV(0.95)*SQRT(1/$B$4+1/$C$4+1/$B$5+1/$C$5))</f>
        <v>3.563946076629755</v>
      </c>
      <c r="D11" s="12"/>
    </row>
    <row r="12" spans="1:4" ht="18">
      <c r="A12" s="13" t="s">
        <v>10</v>
      </c>
      <c r="B12" s="14">
        <f>$B$8*EXP(-NORMSINV(0.975)*SQRT(1/$B$4+1/$C$4+1/$B$5+1/$C$5))</f>
        <v>0.1348804281020771</v>
      </c>
      <c r="C12" s="14">
        <f>$B$8*EXP(NORMSINV(0.975)*SQRT(1/$B$4+1/$C$4+1/$B$5+1/$C$5))</f>
        <v>4.744943421410628</v>
      </c>
      <c r="D12" s="12"/>
    </row>
    <row r="13" spans="1:4" ht="18">
      <c r="A13" s="13" t="s">
        <v>11</v>
      </c>
      <c r="B13" s="14">
        <f>$B$8*EXP(-NORMSINV(0.995)*SQRT(1/$B$4+1/$C$4+1/$B$5+1/$C$5))</f>
        <v>0.07709156287324657</v>
      </c>
      <c r="C13" s="14">
        <f>$B$8*EXP(NORMSINV(0.995)*SQRT(1/$B$4+1/$C$4+1/$B$5+1/$C$5))</f>
        <v>8.301816387511607</v>
      </c>
      <c r="D13" s="12"/>
    </row>
    <row r="14" spans="1:4" ht="18">
      <c r="A14" s="12"/>
      <c r="B14" s="12"/>
      <c r="C14" s="12"/>
      <c r="D14" s="12"/>
    </row>
    <row r="15" spans="1:4" ht="18">
      <c r="A15" s="16" t="s">
        <v>12</v>
      </c>
      <c r="B15" s="17">
        <v>99.9</v>
      </c>
      <c r="C15" s="12"/>
      <c r="D15" s="12"/>
    </row>
    <row r="16" spans="1:4" ht="18">
      <c r="A16" s="12"/>
      <c r="B16" s="12"/>
      <c r="C16" s="12"/>
      <c r="D16" s="12"/>
    </row>
    <row r="17" spans="1:4" ht="18">
      <c r="A17" s="13" t="str">
        <f>FIXED($B$15,2)&amp;"% 信頼限界"</f>
        <v>99.90% 信頼限界</v>
      </c>
      <c r="B17" s="14">
        <f>$B$8*EXP(-NORMSINV(0.5+$B$15/200)*SQRT(1/$B$4+1/$C$4+1/$B$5+1/$C$5))</f>
        <v>0.04028123347628374</v>
      </c>
      <c r="C17" s="14">
        <f>$B$8*EXP(NORMSINV(0.5+$B$15/200)*SQRT(1/$B$4+1/$C$4+1/$B$5+1/$C$5))</f>
        <v>15.888292010144395</v>
      </c>
      <c r="D17" s="12"/>
    </row>
    <row r="18" spans="1:4" ht="18">
      <c r="A18" s="12"/>
      <c r="B18" s="12"/>
      <c r="C18" s="12"/>
      <c r="D18" s="12"/>
    </row>
    <row r="19" spans="1:4" ht="18">
      <c r="A19" s="18" t="s">
        <v>13</v>
      </c>
      <c r="B19" s="12"/>
      <c r="C19" s="12"/>
      <c r="D19" s="12"/>
    </row>
    <row r="20" spans="1:4" ht="18">
      <c r="A20" s="18" t="s">
        <v>14</v>
      </c>
      <c r="B20" s="12"/>
      <c r="C20" s="12"/>
      <c r="D20" s="12"/>
    </row>
    <row r="21" spans="1:4" ht="18">
      <c r="A21" s="18" t="s">
        <v>15</v>
      </c>
      <c r="B21" s="12"/>
      <c r="C21" s="12"/>
      <c r="D21" s="12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11" sqref="B11"/>
    </sheetView>
  </sheetViews>
  <sheetFormatPr defaultColWidth="11.19921875" defaultRowHeight="15"/>
  <sheetData>
    <row r="1" spans="1:9" ht="34.5">
      <c r="A1" s="1" t="s">
        <v>16</v>
      </c>
      <c r="B1" s="12"/>
      <c r="C1" s="12"/>
      <c r="D1" s="12"/>
      <c r="E1" s="12"/>
      <c r="F1" s="12"/>
      <c r="G1" s="12"/>
      <c r="H1" s="12"/>
      <c r="I1" s="12"/>
    </row>
    <row r="2" spans="1:9" ht="18">
      <c r="A2" s="12"/>
      <c r="B2" s="12"/>
      <c r="C2" s="12"/>
      <c r="D2" s="12"/>
      <c r="E2" s="12"/>
      <c r="F2" s="12"/>
      <c r="G2" s="12"/>
      <c r="H2" s="12"/>
      <c r="I2" s="12"/>
    </row>
    <row r="3" spans="1:9" ht="18">
      <c r="A3" s="18" t="s">
        <v>17</v>
      </c>
      <c r="B3" s="12"/>
      <c r="C3" s="12"/>
      <c r="D3" s="12"/>
      <c r="E3" s="12"/>
      <c r="F3" s="12"/>
      <c r="G3" s="12"/>
      <c r="H3" s="12"/>
      <c r="I3" s="12"/>
    </row>
    <row r="4" spans="1:9" ht="18">
      <c r="A4" s="12"/>
      <c r="B4" s="12"/>
      <c r="C4" s="12"/>
      <c r="D4" s="12"/>
      <c r="E4" s="12"/>
      <c r="F4" s="12"/>
      <c r="G4" s="12"/>
      <c r="H4" s="12"/>
      <c r="I4" s="12"/>
    </row>
    <row r="5" spans="1:9" ht="18">
      <c r="A5" s="12" t="s">
        <v>18</v>
      </c>
      <c r="B5" s="12"/>
      <c r="C5" s="12"/>
      <c r="D5" s="12"/>
      <c r="E5" s="12"/>
      <c r="F5" s="12" t="s">
        <v>19</v>
      </c>
      <c r="G5" s="12"/>
      <c r="H5" s="12"/>
      <c r="I5" s="12"/>
    </row>
    <row r="6" spans="1:9" ht="18">
      <c r="A6" s="4"/>
      <c r="B6" s="5" t="s">
        <v>20</v>
      </c>
      <c r="C6" s="5" t="s">
        <v>21</v>
      </c>
      <c r="D6" s="5" t="s">
        <v>22</v>
      </c>
      <c r="E6" s="12"/>
      <c r="F6" s="19"/>
      <c r="G6" s="5" t="s">
        <v>23</v>
      </c>
      <c r="H6" s="5" t="s">
        <v>24</v>
      </c>
      <c r="I6" s="5" t="s">
        <v>22</v>
      </c>
    </row>
    <row r="7" spans="1:9" ht="18">
      <c r="A7" s="6" t="s">
        <v>25</v>
      </c>
      <c r="B7" s="7">
        <v>76</v>
      </c>
      <c r="C7" s="7">
        <v>399</v>
      </c>
      <c r="D7" s="8">
        <f>SUM(B7:C7)</f>
        <v>475</v>
      </c>
      <c r="E7" s="12"/>
      <c r="F7" s="6" t="s">
        <v>26</v>
      </c>
      <c r="G7" s="7">
        <v>13</v>
      </c>
      <c r="H7" s="7">
        <v>4</v>
      </c>
      <c r="I7" s="8">
        <f>SUM(G7:H7)</f>
        <v>17</v>
      </c>
    </row>
    <row r="8" spans="1:9" ht="18">
      <c r="A8" s="6" t="s">
        <v>27</v>
      </c>
      <c r="B8" s="7">
        <v>129</v>
      </c>
      <c r="C8" s="7">
        <v>332</v>
      </c>
      <c r="D8" s="8">
        <f>SUM(B8:C8)</f>
        <v>461</v>
      </c>
      <c r="E8" s="12"/>
      <c r="F8" s="6" t="s">
        <v>27</v>
      </c>
      <c r="G8" s="7">
        <v>25</v>
      </c>
      <c r="H8" s="7">
        <v>92</v>
      </c>
      <c r="I8" s="8">
        <f>SUM(G8:H8)</f>
        <v>117</v>
      </c>
    </row>
    <row r="9" spans="1:9" ht="18">
      <c r="A9" s="5" t="s">
        <v>22</v>
      </c>
      <c r="B9" s="5">
        <f>SUM(B7:B8)</f>
        <v>205</v>
      </c>
      <c r="C9" s="5">
        <f>SUM(C7:C8)</f>
        <v>731</v>
      </c>
      <c r="D9" s="5">
        <f>SUM(D7:D8)</f>
        <v>936</v>
      </c>
      <c r="E9" s="12"/>
      <c r="F9" s="19" t="s">
        <v>22</v>
      </c>
      <c r="G9" s="5">
        <f>SUM(G7:G8)</f>
        <v>38</v>
      </c>
      <c r="H9" s="5">
        <f>SUM(H7:H8)</f>
        <v>96</v>
      </c>
      <c r="I9" s="5">
        <f>SUM(I7:I8)</f>
        <v>134</v>
      </c>
    </row>
    <row r="10" spans="1:9" ht="18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8">
      <c r="A11" s="13" t="s">
        <v>28</v>
      </c>
      <c r="B11" s="14">
        <f>(aa/(aa+bb))/(cc/(cc+dd))</f>
        <v>0.5717829457364341</v>
      </c>
      <c r="C11" s="12"/>
      <c r="D11" s="12"/>
      <c r="E11" s="12"/>
      <c r="F11" s="13" t="s">
        <v>28</v>
      </c>
      <c r="G11" s="14">
        <f>xb/xa</f>
        <v>6.25</v>
      </c>
      <c r="H11" s="12"/>
      <c r="I11" s="12"/>
    </row>
    <row r="12" spans="1:9" ht="18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8">
      <c r="A13" s="12"/>
      <c r="B13" s="13" t="s">
        <v>7</v>
      </c>
      <c r="C13" s="13" t="s">
        <v>8</v>
      </c>
      <c r="D13" s="12"/>
      <c r="E13" s="12"/>
      <c r="F13" s="12"/>
      <c r="G13" s="13" t="s">
        <v>7</v>
      </c>
      <c r="H13" s="13" t="s">
        <v>8</v>
      </c>
      <c r="I13" s="12"/>
    </row>
    <row r="14" spans="1:9" ht="18">
      <c r="A14" s="13" t="s">
        <v>9</v>
      </c>
      <c r="B14" s="14">
        <f>EXP(LN($B$11)-NORMSINV(0.95)*SQRT(bb/aa/(aa+bb)+dd/cc/(cc+dd)))</f>
        <v>0.46248276876198324</v>
      </c>
      <c r="C14" s="14">
        <f>EXP(LN($B$11)+NORMSINV(0.95)*SQRT(bb/aa/(aa+bb)+dd/cc/(cc+dd)))</f>
        <v>0.7069144173959298</v>
      </c>
      <c r="D14" s="12"/>
      <c r="E14" s="12"/>
      <c r="F14" s="13" t="s">
        <v>29</v>
      </c>
      <c r="G14" s="14">
        <f>EXP(LN($G$11)-NORMSINV(0.95)*SQRT(1/xa+1/xb))</f>
        <v>2.5774512283228384</v>
      </c>
      <c r="H14" s="14">
        <f>EXP(LN($G$11)+NORMSINV(0.95)*SQRT(1/xa+1/xb))</f>
        <v>15.155475909981892</v>
      </c>
      <c r="I14" s="12"/>
    </row>
    <row r="15" spans="1:9" ht="18">
      <c r="A15" s="13" t="s">
        <v>30</v>
      </c>
      <c r="B15" s="14">
        <f>EXP(LN($B$11)-NORMSINV(0.975)*SQRT(bb/aa/(aa+bb)+dd/cc/(cc+dd)))</f>
        <v>0.44406334940733555</v>
      </c>
      <c r="C15" s="14">
        <f>EXP(LN($B$11)+NORMSINV(0.975)*SQRT(bb/aa/(aa+bb)+dd/cc/(cc+dd)))</f>
        <v>0.7362367046759776</v>
      </c>
      <c r="D15" s="12"/>
      <c r="E15" s="12"/>
      <c r="F15" s="13" t="s">
        <v>31</v>
      </c>
      <c r="G15" s="14">
        <f>EXP(LN($G$11)-NORMSINV(0.975)*SQRT(1/xa+1/xb))</f>
        <v>2.1751771714513453</v>
      </c>
      <c r="H15" s="14">
        <f>EXP(LN($G$11)+NORMSINV(0.975)*SQRT(1/xa+1/xb))</f>
        <v>17.958307264661247</v>
      </c>
      <c r="I15" s="12"/>
    </row>
    <row r="16" spans="1:9" ht="18">
      <c r="A16" s="13" t="s">
        <v>32</v>
      </c>
      <c r="B16" s="14">
        <f>EXP(LN($B$11)-NORMSINV(0.995)*SQRT(bb/aa/(aa+bb)+dd/cc/(cc+dd)))</f>
        <v>0.4101541209058689</v>
      </c>
      <c r="C16" s="14">
        <f>EXP(LN($B$11)+NORMSINV(0.995)*SQRT(bb/aa/(aa+bb)+dd/cc/(cc+dd)))</f>
        <v>0.797104601345859</v>
      </c>
      <c r="D16" s="12"/>
      <c r="E16" s="12"/>
      <c r="F16" s="13" t="s">
        <v>33</v>
      </c>
      <c r="G16" s="14">
        <f>EXP(LN($G$11)-NORMSINV(0.995)*SQRT(1/xa+1/xb))</f>
        <v>1.5611958936369004</v>
      </c>
      <c r="H16" s="14">
        <f>EXP(LN($G$11)+NORMSINV(0.995)*SQRT(1/xa+1/xb))</f>
        <v>25.020883131457346</v>
      </c>
      <c r="I16" s="12"/>
    </row>
    <row r="17" spans="1:9" ht="18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8">
      <c r="A18" s="6" t="s">
        <v>12</v>
      </c>
      <c r="B18" s="17">
        <v>99.9</v>
      </c>
      <c r="C18" s="12"/>
      <c r="D18" s="12"/>
      <c r="E18" s="12"/>
      <c r="F18" s="6" t="s">
        <v>12</v>
      </c>
      <c r="G18" s="17">
        <v>99.9</v>
      </c>
      <c r="H18" s="12"/>
      <c r="I18" s="12"/>
    </row>
    <row r="19" spans="1:9" ht="18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8">
      <c r="A20" s="13" t="str">
        <f>FIXED($B$18,2)&amp;"% 信頼限界"</f>
        <v>99.90% 信頼限界</v>
      </c>
      <c r="B20" s="14">
        <f>EXP(LN($B$11)-NORMSINV(0.5+$B$18/200)*SQRT(bb/aa/(aa+bb)+dd/cc/(cc+dd)))</f>
        <v>0.37403876282349674</v>
      </c>
      <c r="C20" s="14">
        <f>EXP(LN($B$11)+NORMSINV(0.5+$B$18/200)*SQRT(bb/aa/(aa+bb)+dd/cc/(cc+dd)))</f>
        <v>0.8740691327473723</v>
      </c>
      <c r="D20" s="12"/>
      <c r="E20" s="12"/>
      <c r="F20" s="13" t="str">
        <f>FIXED($G$18,2)&amp;"% 信頼限界"</f>
        <v>99.90% 信頼限界</v>
      </c>
      <c r="G20" s="14">
        <f>EXP(LN($G$11)-NORMSINV(0.5+G18/200)*SQRT(1/xa+1/xb))</f>
        <v>1.0624783597725107</v>
      </c>
      <c r="H20" s="14">
        <f>EXP(LN($G$11)+NORMSINV(0.5+$G$18/200)*SQRT(1/xa+1/xb))</f>
        <v>36.765454694403154</v>
      </c>
      <c r="I20" s="12"/>
    </row>
    <row r="21" spans="1:9" ht="18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8">
      <c r="A22" s="18" t="s">
        <v>13</v>
      </c>
      <c r="B22" s="12"/>
      <c r="C22" s="12"/>
      <c r="D22" s="12"/>
      <c r="E22" s="12"/>
      <c r="F22" s="12"/>
      <c r="G22" s="12"/>
      <c r="H22" s="12"/>
      <c r="I22" s="12"/>
    </row>
    <row r="23" spans="1:9" ht="18">
      <c r="A23" s="18" t="s">
        <v>14</v>
      </c>
      <c r="B23" s="12"/>
      <c r="C23" s="12"/>
      <c r="D23" s="12"/>
      <c r="E23" s="12"/>
      <c r="F23" s="12"/>
      <c r="G23" s="12"/>
      <c r="H23" s="12"/>
      <c r="I23" s="12"/>
    </row>
    <row r="24" spans="1:9" ht="18">
      <c r="A24" s="18" t="s">
        <v>0</v>
      </c>
      <c r="B24" s="12"/>
      <c r="C24" s="12"/>
      <c r="D24" s="12"/>
      <c r="E24" s="12"/>
      <c r="F24" s="12"/>
      <c r="G24" s="12"/>
      <c r="H24" s="12"/>
      <c r="I24" s="12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太陽系第三惑星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青木繁伸</dc:creator>
  <cp:keywords/>
  <dc:description/>
  <cp:lastModifiedBy>青木繁伸</cp:lastModifiedBy>
  <dcterms:created xsi:type="dcterms:W3CDTF">2003-08-01T02:03:04Z</dcterms:created>
  <cp:category/>
  <cp:version/>
  <cp:contentType/>
  <cp:contentStatus/>
</cp:coreProperties>
</file>